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pfaff/Documents/CLAAS/2023_FARMPOINT/Website/Combine Simulator/Patricio_Provided/ValueCalculator/"/>
    </mc:Choice>
  </mc:AlternateContent>
  <xr:revisionPtr revIDLastSave="0" documentId="8_{02C3E001-6CEA-461E-8C90-B8EEB6C28695}" xr6:coauthVersionLast="47" xr6:coauthVersionMax="47" xr10:uidLastSave="{00000000-0000-0000-0000-000000000000}"/>
  <bookViews>
    <workbookView xWindow="4200" yWindow="500" windowWidth="26440" windowHeight="13980" xr2:uid="{17BFBDDD-F4C3-E94C-8B48-B2BE1826896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3" i="1" l="1"/>
  <c r="K43" i="1"/>
  <c r="J43" i="1"/>
  <c r="D43" i="1"/>
  <c r="C43" i="1"/>
  <c r="P40" i="1"/>
  <c r="J40" i="1"/>
  <c r="K40" i="1" s="1"/>
  <c r="C40" i="1"/>
  <c r="P38" i="1"/>
  <c r="Q38" i="1" s="1"/>
  <c r="J38" i="1"/>
  <c r="K38" i="1" s="1"/>
  <c r="C38" i="1"/>
  <c r="D38" i="1" s="1"/>
  <c r="Q37" i="1"/>
  <c r="Q36" i="1"/>
  <c r="Q43" i="1" s="1"/>
  <c r="K35" i="1"/>
  <c r="Q35" i="1" s="1"/>
  <c r="P29" i="1"/>
  <c r="J29" i="1"/>
  <c r="D29" i="1"/>
  <c r="C29" i="1"/>
  <c r="E29" i="1" s="1"/>
  <c r="Q27" i="1"/>
  <c r="P25" i="1"/>
  <c r="J25" i="1"/>
  <c r="D25" i="1"/>
  <c r="C25" i="1"/>
  <c r="E25" i="1" s="1"/>
  <c r="Q24" i="1"/>
  <c r="Q15" i="1"/>
  <c r="K15" i="1"/>
  <c r="P11" i="1"/>
  <c r="P14" i="1" s="1"/>
  <c r="K11" i="1"/>
  <c r="K14" i="1" s="1"/>
  <c r="J11" i="1"/>
  <c r="D11" i="1"/>
  <c r="D16" i="1" s="1"/>
  <c r="C11" i="1"/>
  <c r="Q9" i="1"/>
  <c r="Q11" i="1" s="1"/>
  <c r="Q14" i="1" s="1"/>
  <c r="Q8" i="1"/>
  <c r="J16" i="1" l="1"/>
  <c r="J21" i="1" s="1"/>
  <c r="J14" i="1"/>
  <c r="Q16" i="1"/>
  <c r="Q25" i="1"/>
  <c r="R25" i="1"/>
  <c r="Q29" i="1"/>
  <c r="R29" i="1" s="1"/>
  <c r="K41" i="1"/>
  <c r="K42" i="1" s="1"/>
  <c r="K44" i="1"/>
  <c r="K45" i="1" s="1"/>
  <c r="C41" i="1"/>
  <c r="C42" i="1" s="1"/>
  <c r="C44" i="1" s="1"/>
  <c r="D40" i="1"/>
  <c r="D41" i="1" s="1"/>
  <c r="D42" i="1" s="1"/>
  <c r="D44" i="1" s="1"/>
  <c r="D45" i="1" s="1"/>
  <c r="C16" i="1"/>
  <c r="C14" i="1"/>
  <c r="K25" i="1"/>
  <c r="L25" i="1" s="1"/>
  <c r="K16" i="1"/>
  <c r="P16" i="1"/>
  <c r="K29" i="1"/>
  <c r="L29" i="1" s="1"/>
  <c r="D47" i="1"/>
  <c r="D48" i="1" s="1"/>
  <c r="D21" i="1"/>
  <c r="Q21" i="1"/>
  <c r="Q17" i="1"/>
  <c r="D17" i="1"/>
  <c r="P41" i="1"/>
  <c r="P42" i="1" s="1"/>
  <c r="P44" i="1" s="1"/>
  <c r="Q40" i="1"/>
  <c r="Q41" i="1" s="1"/>
  <c r="Q42" i="1" s="1"/>
  <c r="Q44" i="1" s="1"/>
  <c r="J41" i="1"/>
  <c r="J42" i="1" s="1"/>
  <c r="J44" i="1" s="1"/>
  <c r="J17" i="1"/>
  <c r="D14" i="1"/>
  <c r="L16" i="1"/>
  <c r="L44" i="1" l="1"/>
  <c r="J45" i="1"/>
  <c r="L45" i="1" s="1"/>
  <c r="J47" i="1"/>
  <c r="Q45" i="1"/>
  <c r="Q47" i="1"/>
  <c r="Q48" i="1" s="1"/>
  <c r="P45" i="1"/>
  <c r="R44" i="1"/>
  <c r="E44" i="1"/>
  <c r="C45" i="1"/>
  <c r="E45" i="1" s="1"/>
  <c r="P21" i="1"/>
  <c r="R21" i="1" s="1"/>
  <c r="R31" i="1" s="1"/>
  <c r="R16" i="1"/>
  <c r="P17" i="1"/>
  <c r="R17" i="1" s="1"/>
  <c r="P47" i="1"/>
  <c r="C17" i="1"/>
  <c r="E17" i="1" s="1"/>
  <c r="C47" i="1"/>
  <c r="E16" i="1"/>
  <c r="C21" i="1"/>
  <c r="E21" i="1" s="1"/>
  <c r="E31" i="1" s="1"/>
  <c r="K17" i="1"/>
  <c r="L17" i="1" s="1"/>
  <c r="K47" i="1"/>
  <c r="K21" i="1"/>
  <c r="L21" i="1" s="1"/>
  <c r="L31" i="1" s="1"/>
  <c r="R32" i="1" l="1"/>
  <c r="R33" i="1"/>
  <c r="L3" i="1"/>
  <c r="L32" i="1"/>
  <c r="L33" i="1"/>
  <c r="E33" i="1"/>
  <c r="E32" i="1"/>
  <c r="R47" i="1"/>
  <c r="P48" i="1"/>
  <c r="R48" i="1" s="1"/>
  <c r="L47" i="1"/>
  <c r="J48" i="1"/>
  <c r="J4" i="1"/>
  <c r="R45" i="1"/>
  <c r="K48" i="1"/>
  <c r="K4" i="1"/>
  <c r="K5" i="1" s="1"/>
  <c r="C48" i="1"/>
  <c r="E48" i="1" s="1"/>
  <c r="E47" i="1"/>
  <c r="L48" i="1" l="1"/>
  <c r="J5" i="1"/>
  <c r="L5" i="1" s="1"/>
  <c r="L4" i="1"/>
</calcChain>
</file>

<file path=xl/sharedStrings.xml><?xml version="1.0" encoding="utf-8"?>
<sst xmlns="http://schemas.openxmlformats.org/spreadsheetml/2006/main" count="140" uniqueCount="44">
  <si>
    <t>LEXION 8600TT</t>
  </si>
  <si>
    <t>CLASS 8 machines</t>
  </si>
  <si>
    <t>Total Savings per year</t>
  </si>
  <si>
    <t>SAVING</t>
  </si>
  <si>
    <t>Total Hours</t>
  </si>
  <si>
    <t>Days needed ( 8 hrs / day)</t>
  </si>
  <si>
    <t>LEXION 740TT</t>
  </si>
  <si>
    <t>Header width (ft)</t>
  </si>
  <si>
    <t>Ground Speed (mph)</t>
  </si>
  <si>
    <t>Ground Speed (mph) *</t>
  </si>
  <si>
    <t>Productivity (ac / hr)</t>
  </si>
  <si>
    <t>Crop</t>
  </si>
  <si>
    <t>Corn</t>
  </si>
  <si>
    <t>Soybeans</t>
  </si>
  <si>
    <t>Yield (bu / ac )</t>
  </si>
  <si>
    <t>Avg. capacity (bu / hr)</t>
  </si>
  <si>
    <t>Area harvested (ac)</t>
  </si>
  <si>
    <t>Total hours needed</t>
  </si>
  <si>
    <t>less</t>
  </si>
  <si>
    <t>Machine &amp; mant cost ($/hr)</t>
  </si>
  <si>
    <t>Labour rate ($/ hr)</t>
  </si>
  <si>
    <t>Operating Cost ($)</t>
  </si>
  <si>
    <t>Fuel cost ($ / gal)</t>
  </si>
  <si>
    <t>Fuel consumption (gal / ac)</t>
  </si>
  <si>
    <t>Fuel consumption (gal / ac) *</t>
  </si>
  <si>
    <t>Fuel + DEF Costs ($)</t>
  </si>
  <si>
    <t>Grain Loss (bu / ac)</t>
  </si>
  <si>
    <t>Grain Loss (bu / ac) *</t>
  </si>
  <si>
    <t>Crop Price ($ / bu)</t>
  </si>
  <si>
    <t>Grain Loss Cost ($)</t>
  </si>
  <si>
    <t xml:space="preserve">     - Per bushel ($ / bu)</t>
  </si>
  <si>
    <t xml:space="preserve">     - Per acre ($ / acre)</t>
  </si>
  <si>
    <t>Grain Tank capacity (bu)</t>
  </si>
  <si>
    <t>Unload rate (bu/sec)</t>
  </si>
  <si>
    <t xml:space="preserve">Acres </t>
  </si>
  <si>
    <t>Soy</t>
  </si>
  <si>
    <t>Yied (bu / acre)</t>
  </si>
  <si>
    <t>Total bu</t>
  </si>
  <si>
    <t>Unload cycles</t>
  </si>
  <si>
    <t>Per cycle (sec)</t>
  </si>
  <si>
    <t>Hours needed unloading</t>
  </si>
  <si>
    <t>(*) Derived from CLAAS internal studies &amp; estimates.</t>
  </si>
  <si>
    <t xml:space="preserve">For more information visit: </t>
  </si>
  <si>
    <t>https://www.claasofamerica.com/product/combines/lexion8000-7000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</si>
</sst>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"/>
  </numFmts>
  <fonts count="6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2" borderId="0" xfId="1" applyFont="1" applyFill="1"/>
    <xf numFmtId="164" fontId="3" fillId="2" borderId="0" xfId="1" applyNumberFormat="1" applyFont="1" applyFill="1"/>
    <xf numFmtId="0" fontId="2" fillId="2" borderId="0" xfId="1" applyFont="1" applyFill="1"/>
    <xf numFmtId="43" fontId="2" fillId="2" borderId="0" xfId="1" applyNumberFormat="1" applyFont="1" applyFill="1"/>
    <xf numFmtId="164" fontId="2" fillId="2" borderId="0" xfId="1" applyNumberFormat="1" applyFont="1" applyFill="1"/>
    <xf numFmtId="0" fontId="1" fillId="4" borderId="0" xfId="1" applyFill="1"/>
    <xf numFmtId="9" fontId="0" fillId="0" borderId="0" xfId="2" applyFont="1"/>
    <xf numFmtId="0" fontId="0" fillId="0" borderId="0" xfId="1" applyFont="1"/>
    <xf numFmtId="0" fontId="1" fillId="3" borderId="0" xfId="1" applyFill="1"/>
    <xf numFmtId="43" fontId="0" fillId="0" borderId="0" xfId="3" applyFont="1"/>
    <xf numFmtId="0" fontId="1" fillId="4" borderId="0" xfId="1" applyFill="1" applyAlignment="1">
      <alignment horizontal="center"/>
    </xf>
    <xf numFmtId="164" fontId="0" fillId="4" borderId="0" xfId="3" applyNumberFormat="1" applyFont="1" applyFill="1"/>
    <xf numFmtId="43" fontId="1" fillId="0" borderId="0" xfId="1" applyNumberFormat="1"/>
    <xf numFmtId="165" fontId="2" fillId="2" borderId="0" xfId="1" applyNumberFormat="1" applyFont="1" applyFill="1"/>
    <xf numFmtId="0" fontId="1" fillId="5" borderId="0" xfId="1" applyFill="1"/>
    <xf numFmtId="0" fontId="1" fillId="6" borderId="0" xfId="1" applyFill="1"/>
    <xf numFmtId="166" fontId="0" fillId="6" borderId="0" xfId="4" applyNumberFormat="1" applyFont="1" applyFill="1"/>
    <xf numFmtId="164" fontId="1" fillId="6" borderId="0" xfId="1" applyNumberFormat="1" applyFill="1"/>
    <xf numFmtId="164" fontId="1" fillId="0" borderId="0" xfId="1" applyNumberFormat="1"/>
    <xf numFmtId="0" fontId="4" fillId="0" borderId="0" xfId="1" applyFont="1"/>
    <xf numFmtId="167" fontId="1" fillId="4" borderId="0" xfId="1" applyNumberFormat="1" applyFill="1"/>
    <xf numFmtId="167" fontId="1" fillId="3" borderId="0" xfId="1" applyNumberFormat="1" applyFill="1"/>
    <xf numFmtId="43" fontId="0" fillId="4" borderId="0" xfId="3" applyFont="1" applyFill="1"/>
    <xf numFmtId="0" fontId="1" fillId="0" borderId="0" xfId="1" applyAlignment="1">
      <alignment horizontal="center"/>
    </xf>
    <xf numFmtId="164" fontId="0" fillId="0" borderId="0" xfId="3" applyNumberFormat="1" applyFont="1"/>
    <xf numFmtId="165" fontId="3" fillId="2" borderId="0" xfId="1" applyNumberFormat="1" applyFont="1" applyFill="1"/>
    <xf numFmtId="0" fontId="3" fillId="0" borderId="0" xfId="1" quotePrefix="1" applyFont="1"/>
    <xf numFmtId="0" fontId="5" fillId="0" borderId="0" xfId="1" applyFont="1"/>
  </cellXfs>
  <cellStyles count="5">
    <cellStyle name="Comma 2 2" xfId="3" xr:uid="{EB3EF48B-D3FF-B94F-98DE-573D148E0526}"/>
    <cellStyle name="Currency 3 2" xfId="4" xr:uid="{AA85D2C5-BF5B-EA42-8F7D-C6F0066C82EF}"/>
    <cellStyle name="Normal" xfId="0" builtinId="0"/>
    <cellStyle name="Normal 4 2" xfId="1" xr:uid="{AA3A68A9-7CA7-604B-BF41-637A5778BC65}"/>
    <cellStyle name="Percent 3 2" xfId="2" xr:uid="{9644CF07-4778-A440-919E-A60209F236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9548B-1901-3947-8285-375C3C0AC780}">
  <dimension ref="B2:S53"/>
  <sheetViews>
    <sheetView tabSelected="1" workbookViewId="0">
      <selection sqref="A1:XFD1048576"/>
    </sheetView>
  </sheetViews>
  <sheetFormatPr defaultColWidth="8" defaultRowHeight="14.1"/>
  <cols>
    <col min="1" max="1" width="8" style="1"/>
    <col min="2" max="2" width="26" style="1" hidden="1" customWidth="1"/>
    <col min="3" max="3" width="17" style="1" hidden="1" customWidth="1"/>
    <col min="4" max="4" width="19.625" style="1" hidden="1" customWidth="1"/>
    <col min="5" max="5" width="11.875" style="1" hidden="1" customWidth="1"/>
    <col min="6" max="6" width="10.375" style="1" hidden="1" customWidth="1"/>
    <col min="7" max="7" width="8" style="1" hidden="1" customWidth="1"/>
    <col min="8" max="8" width="8" style="1"/>
    <col min="9" max="9" width="26" style="1" customWidth="1"/>
    <col min="10" max="10" width="17" style="1" customWidth="1"/>
    <col min="11" max="11" width="19.625" style="1" customWidth="1"/>
    <col min="12" max="12" width="11.875" style="1" bestFit="1" customWidth="1"/>
    <col min="13" max="13" width="10.375" style="1" customWidth="1"/>
    <col min="14" max="14" width="8" style="1"/>
    <col min="15" max="15" width="26" style="1" customWidth="1"/>
    <col min="16" max="16" width="17" style="1" customWidth="1"/>
    <col min="17" max="17" width="19.625" style="1" customWidth="1"/>
    <col min="18" max="18" width="11.875" style="1" bestFit="1" customWidth="1"/>
    <col min="19" max="19" width="10.375" style="1" customWidth="1"/>
    <col min="20" max="16384" width="8" style="1"/>
  </cols>
  <sheetData>
    <row r="2" spans="2:19">
      <c r="J2" s="2" t="s">
        <v>0</v>
      </c>
      <c r="K2" s="3" t="s">
        <v>1</v>
      </c>
    </row>
    <row r="3" spans="2:19" ht="15.95">
      <c r="I3" s="4" t="s">
        <v>2</v>
      </c>
      <c r="J3" s="4"/>
      <c r="K3" s="4"/>
      <c r="L3" s="5">
        <f>+L31+R31</f>
        <v>-46408.611111111117</v>
      </c>
      <c r="M3" s="6" t="s">
        <v>3</v>
      </c>
    </row>
    <row r="4" spans="2:19">
      <c r="I4" s="6" t="s">
        <v>4</v>
      </c>
      <c r="J4" s="7">
        <f>+J47+P47</f>
        <v>178.90211640211641</v>
      </c>
      <c r="K4" s="7">
        <f>+K47+Q47</f>
        <v>214.70760233918128</v>
      </c>
      <c r="L4" s="8">
        <f>+ROUND((J4-K4),0)</f>
        <v>-36</v>
      </c>
      <c r="M4" s="6" t="s">
        <v>3</v>
      </c>
    </row>
    <row r="5" spans="2:19">
      <c r="I5" s="6" t="s">
        <v>5</v>
      </c>
      <c r="J5" s="8">
        <f>+J4/8</f>
        <v>22.362764550264551</v>
      </c>
      <c r="K5" s="8">
        <f>+K4/8</f>
        <v>26.83845029239766</v>
      </c>
      <c r="L5" s="8">
        <f>+ROUND((J5-K5),0)</f>
        <v>-4</v>
      </c>
      <c r="M5" s="6" t="s">
        <v>3</v>
      </c>
    </row>
    <row r="8" spans="2:19">
      <c r="C8" s="2" t="s">
        <v>0</v>
      </c>
      <c r="D8" s="2" t="s">
        <v>6</v>
      </c>
      <c r="J8" s="2" t="s">
        <v>0</v>
      </c>
      <c r="K8" s="3" t="s">
        <v>1</v>
      </c>
      <c r="P8" s="2" t="s">
        <v>0</v>
      </c>
      <c r="Q8" s="3" t="str">
        <f>+K8</f>
        <v>CLASS 8 machines</v>
      </c>
    </row>
    <row r="9" spans="2:19">
      <c r="B9" s="1" t="s">
        <v>7</v>
      </c>
      <c r="C9" s="9">
        <v>30</v>
      </c>
      <c r="D9" s="9">
        <v>30</v>
      </c>
      <c r="I9" s="1" t="s">
        <v>7</v>
      </c>
      <c r="J9" s="9">
        <v>45</v>
      </c>
      <c r="K9" s="9">
        <v>45</v>
      </c>
      <c r="O9" s="1" t="s">
        <v>7</v>
      </c>
      <c r="P9" s="9">
        <v>45</v>
      </c>
      <c r="Q9" s="9">
        <f>+P9</f>
        <v>45</v>
      </c>
    </row>
    <row r="10" spans="2:19" ht="15.95">
      <c r="B10" s="1" t="s">
        <v>8</v>
      </c>
      <c r="C10" s="9">
        <v>5.6</v>
      </c>
      <c r="D10" s="9">
        <v>5</v>
      </c>
      <c r="E10" s="10"/>
      <c r="I10" s="11" t="s">
        <v>9</v>
      </c>
      <c r="J10" s="9">
        <v>5.6</v>
      </c>
      <c r="K10" s="12">
        <v>5</v>
      </c>
      <c r="L10" s="10"/>
      <c r="O10" s="11" t="s">
        <v>9</v>
      </c>
      <c r="P10" s="9">
        <v>4.8</v>
      </c>
      <c r="Q10" s="12">
        <v>4</v>
      </c>
      <c r="R10" s="10"/>
    </row>
    <row r="11" spans="2:19" ht="15.95">
      <c r="B11" s="1" t="s">
        <v>10</v>
      </c>
      <c r="C11" s="13">
        <f>5280*C10*C9/43560</f>
        <v>20.36363636363636</v>
      </c>
      <c r="D11" s="13">
        <f>5280*D10*D9/43560</f>
        <v>18.181818181818183</v>
      </c>
      <c r="I11" s="1" t="s">
        <v>10</v>
      </c>
      <c r="J11" s="13">
        <f>5280*J10*J9/43560</f>
        <v>30.54545454545454</v>
      </c>
      <c r="K11" s="13">
        <f>5280*K10*K9/43560</f>
        <v>27.272727272727273</v>
      </c>
      <c r="O11" s="1" t="s">
        <v>10</v>
      </c>
      <c r="P11" s="13">
        <f>5280*P10*P9/43560</f>
        <v>26.181818181818183</v>
      </c>
      <c r="Q11" s="13">
        <f>5280*Q10*Q9/43560</f>
        <v>21.818181818181817</v>
      </c>
    </row>
    <row r="12" spans="2:19">
      <c r="B12" s="1" t="s">
        <v>11</v>
      </c>
      <c r="C12" s="14" t="s">
        <v>12</v>
      </c>
      <c r="D12" s="14" t="s">
        <v>12</v>
      </c>
      <c r="I12" s="1" t="s">
        <v>11</v>
      </c>
      <c r="J12" s="14" t="s">
        <v>12</v>
      </c>
      <c r="K12" s="14" t="s">
        <v>12</v>
      </c>
      <c r="O12" s="1" t="s">
        <v>11</v>
      </c>
      <c r="P12" s="14" t="s">
        <v>13</v>
      </c>
      <c r="Q12" s="14" t="s">
        <v>13</v>
      </c>
    </row>
    <row r="13" spans="2:19" ht="15.95">
      <c r="B13" s="1" t="s">
        <v>14</v>
      </c>
      <c r="C13" s="15">
        <v>250</v>
      </c>
      <c r="D13" s="15">
        <v>250</v>
      </c>
      <c r="I13" s="1" t="s">
        <v>14</v>
      </c>
      <c r="J13" s="15">
        <v>250</v>
      </c>
      <c r="K13" s="15">
        <v>250</v>
      </c>
      <c r="O13" s="1" t="s">
        <v>14</v>
      </c>
      <c r="P13" s="15">
        <v>90</v>
      </c>
      <c r="Q13" s="15">
        <v>90</v>
      </c>
    </row>
    <row r="14" spans="2:19">
      <c r="B14" s="1" t="s">
        <v>15</v>
      </c>
      <c r="C14" s="16">
        <f>+C11*C13</f>
        <v>5090.9090909090901</v>
      </c>
      <c r="D14" s="16">
        <f>+D11*D13</f>
        <v>4545.454545454546</v>
      </c>
      <c r="I14" s="1" t="s">
        <v>15</v>
      </c>
      <c r="J14" s="16">
        <f>+J11*J13</f>
        <v>7636.3636363636351</v>
      </c>
      <c r="K14" s="16">
        <f>+K11*K13</f>
        <v>6818.181818181818</v>
      </c>
      <c r="O14" s="1" t="s">
        <v>15</v>
      </c>
      <c r="P14" s="16">
        <f>+P11*P13</f>
        <v>2356.3636363636365</v>
      </c>
      <c r="Q14" s="16">
        <f>+Q11*Q13</f>
        <v>1963.6363636363635</v>
      </c>
    </row>
    <row r="15" spans="2:19" ht="15.95">
      <c r="B15" s="1" t="s">
        <v>16</v>
      </c>
      <c r="C15" s="15">
        <v>1500</v>
      </c>
      <c r="D15" s="15">
        <v>1500</v>
      </c>
      <c r="I15" s="1" t="s">
        <v>16</v>
      </c>
      <c r="J15" s="15">
        <v>2000</v>
      </c>
      <c r="K15" s="15">
        <f>+J15</f>
        <v>2000</v>
      </c>
      <c r="O15" s="1" t="s">
        <v>16</v>
      </c>
      <c r="P15" s="15">
        <v>2000</v>
      </c>
      <c r="Q15" s="15">
        <f>+P15</f>
        <v>2000</v>
      </c>
    </row>
    <row r="16" spans="2:19">
      <c r="B16" s="6" t="s">
        <v>17</v>
      </c>
      <c r="C16" s="7">
        <f>+C15/C11</f>
        <v>73.660714285714306</v>
      </c>
      <c r="D16" s="7">
        <f>+D15/D11</f>
        <v>82.499999999999986</v>
      </c>
      <c r="E16" s="8">
        <f>+C16-D16</f>
        <v>-8.8392857142856798</v>
      </c>
      <c r="F16" s="6" t="s">
        <v>18</v>
      </c>
      <c r="I16" s="6" t="s">
        <v>17</v>
      </c>
      <c r="J16" s="7">
        <f>+J15/J11</f>
        <v>65.476190476190482</v>
      </c>
      <c r="K16" s="7">
        <f>+K15/K11</f>
        <v>73.333333333333329</v>
      </c>
      <c r="L16" s="8">
        <f>+J16-K16</f>
        <v>-7.857142857142847</v>
      </c>
      <c r="M16" s="6" t="s">
        <v>18</v>
      </c>
      <c r="O16" s="6" t="s">
        <v>17</v>
      </c>
      <c r="P16" s="7">
        <f>+P15/P11</f>
        <v>76.388888888888886</v>
      </c>
      <c r="Q16" s="7">
        <f>+Q15/Q11</f>
        <v>91.666666666666671</v>
      </c>
      <c r="R16" s="8">
        <f>+P16-Q16</f>
        <v>-15.277777777777786</v>
      </c>
      <c r="S16" s="6" t="s">
        <v>18</v>
      </c>
    </row>
    <row r="17" spans="2:19">
      <c r="B17" s="6" t="s">
        <v>5</v>
      </c>
      <c r="C17" s="17">
        <f>+C16/8</f>
        <v>9.2075892857142883</v>
      </c>
      <c r="D17" s="17">
        <f>+D16/8</f>
        <v>10.312499999999998</v>
      </c>
      <c r="E17" s="8">
        <f>+ROUND((C17-D17),0)</f>
        <v>-1</v>
      </c>
      <c r="F17" s="6" t="s">
        <v>18</v>
      </c>
      <c r="I17" s="6" t="s">
        <v>5</v>
      </c>
      <c r="J17" s="17">
        <f>+J16/8</f>
        <v>8.1845238095238102</v>
      </c>
      <c r="K17" s="17">
        <f>+K16/8</f>
        <v>9.1666666666666661</v>
      </c>
      <c r="L17" s="8">
        <f>+ROUND((J17-K17),0)</f>
        <v>-1</v>
      </c>
      <c r="M17" s="6" t="s">
        <v>18</v>
      </c>
      <c r="O17" s="6" t="s">
        <v>5</v>
      </c>
      <c r="P17" s="17">
        <f>+P16/8</f>
        <v>9.5486111111111107</v>
      </c>
      <c r="Q17" s="17">
        <f>+Q16/8</f>
        <v>11.458333333333334</v>
      </c>
      <c r="R17" s="8">
        <f>+ROUND((P17-Q17),0)</f>
        <v>-2</v>
      </c>
      <c r="S17" s="6" t="s">
        <v>18</v>
      </c>
    </row>
    <row r="18" spans="2:19">
      <c r="C18" s="16"/>
      <c r="D18" s="16"/>
      <c r="J18" s="16"/>
      <c r="K18" s="16"/>
      <c r="P18" s="16"/>
      <c r="Q18" s="16"/>
    </row>
    <row r="19" spans="2:19">
      <c r="B19" s="1" t="s">
        <v>19</v>
      </c>
      <c r="C19" s="9">
        <v>150</v>
      </c>
      <c r="D19" s="18">
        <v>300</v>
      </c>
      <c r="I19" s="1" t="s">
        <v>19</v>
      </c>
      <c r="J19" s="9">
        <v>150</v>
      </c>
      <c r="K19" s="12">
        <v>150</v>
      </c>
      <c r="O19" s="1" t="s">
        <v>19</v>
      </c>
      <c r="P19" s="9">
        <v>150</v>
      </c>
      <c r="Q19" s="12">
        <v>150</v>
      </c>
    </row>
    <row r="20" spans="2:19">
      <c r="B20" s="1" t="s">
        <v>20</v>
      </c>
      <c r="C20" s="9">
        <v>25</v>
      </c>
      <c r="D20" s="9">
        <v>25</v>
      </c>
      <c r="I20" s="1" t="s">
        <v>20</v>
      </c>
      <c r="J20" s="9">
        <v>25</v>
      </c>
      <c r="K20" s="9">
        <v>25</v>
      </c>
      <c r="O20" s="1" t="s">
        <v>20</v>
      </c>
      <c r="P20" s="9">
        <v>25</v>
      </c>
      <c r="Q20" s="9">
        <v>25</v>
      </c>
    </row>
    <row r="21" spans="2:19" ht="15.95">
      <c r="B21" s="19" t="s">
        <v>21</v>
      </c>
      <c r="C21" s="20">
        <f>+(C19+C20)*C16</f>
        <v>12890.625000000004</v>
      </c>
      <c r="D21" s="20">
        <f>+(D19+D20)*D16</f>
        <v>26812.499999999996</v>
      </c>
      <c r="E21" s="21">
        <f>+C21-D21</f>
        <v>-13921.874999999993</v>
      </c>
      <c r="I21" s="19" t="s">
        <v>21</v>
      </c>
      <c r="J21" s="20">
        <f>+(J19+J20)*J16</f>
        <v>11458.333333333334</v>
      </c>
      <c r="K21" s="20">
        <f>+(K19+K20)*K16</f>
        <v>12833.333333333332</v>
      </c>
      <c r="L21" s="21">
        <f>+J21-K21</f>
        <v>-1374.9999999999982</v>
      </c>
      <c r="O21" s="19" t="s">
        <v>21</v>
      </c>
      <c r="P21" s="20">
        <f>+(P19+P20)*P16</f>
        <v>13368.055555555555</v>
      </c>
      <c r="Q21" s="20">
        <f>+(Q19+Q20)*Q16</f>
        <v>16041.666666666668</v>
      </c>
      <c r="R21" s="21">
        <f>+P21-Q21</f>
        <v>-2673.6111111111131</v>
      </c>
    </row>
    <row r="22" spans="2:19">
      <c r="E22" s="22"/>
      <c r="L22" s="22"/>
      <c r="R22" s="22"/>
    </row>
    <row r="23" spans="2:19">
      <c r="B23" s="1" t="s">
        <v>22</v>
      </c>
      <c r="C23" s="9">
        <v>3.7</v>
      </c>
      <c r="D23" s="9">
        <v>3.7</v>
      </c>
      <c r="E23" s="22"/>
      <c r="I23" s="1" t="s">
        <v>22</v>
      </c>
      <c r="J23" s="9">
        <v>3.7</v>
      </c>
      <c r="K23" s="9">
        <v>3.7</v>
      </c>
      <c r="L23" s="22"/>
      <c r="O23" s="1" t="s">
        <v>22</v>
      </c>
      <c r="P23" s="9">
        <v>3.7</v>
      </c>
      <c r="Q23" s="9">
        <v>3.7</v>
      </c>
      <c r="R23" s="22"/>
    </row>
    <row r="24" spans="2:19">
      <c r="B24" s="1" t="s">
        <v>23</v>
      </c>
      <c r="C24" s="9">
        <v>1.1000000000000001</v>
      </c>
      <c r="D24" s="18">
        <v>1.25</v>
      </c>
      <c r="E24" s="22"/>
      <c r="I24" s="23" t="s">
        <v>24</v>
      </c>
      <c r="J24" s="9">
        <v>1.1000000000000001</v>
      </c>
      <c r="K24" s="12">
        <v>1.8</v>
      </c>
      <c r="L24" s="22"/>
      <c r="O24" s="23" t="s">
        <v>24</v>
      </c>
      <c r="P24" s="9">
        <v>1.1000000000000001</v>
      </c>
      <c r="Q24" s="12">
        <f>+K24</f>
        <v>1.8</v>
      </c>
      <c r="R24" s="22"/>
    </row>
    <row r="25" spans="2:19" ht="15.95">
      <c r="B25" s="19" t="s">
        <v>25</v>
      </c>
      <c r="C25" s="20">
        <f>+C23*C24*C15</f>
        <v>6105</v>
      </c>
      <c r="D25" s="20">
        <f>+D23*D24*D15</f>
        <v>6937.5</v>
      </c>
      <c r="E25" s="21">
        <f>+C25-D25</f>
        <v>-832.5</v>
      </c>
      <c r="I25" s="19" t="s">
        <v>25</v>
      </c>
      <c r="J25" s="20">
        <f>+J23*J24*J15</f>
        <v>8140.0000000000009</v>
      </c>
      <c r="K25" s="20">
        <f>+K23*K24*K15</f>
        <v>13320</v>
      </c>
      <c r="L25" s="21">
        <f>+J25-K25</f>
        <v>-5179.9999999999991</v>
      </c>
      <c r="O25" s="19" t="s">
        <v>25</v>
      </c>
      <c r="P25" s="20">
        <f>+P23*P24*P15</f>
        <v>8140.0000000000009</v>
      </c>
      <c r="Q25" s="20">
        <f>+Q23*Q24*Q15</f>
        <v>13320</v>
      </c>
      <c r="R25" s="21">
        <f>+P25-Q25</f>
        <v>-5179.9999999999991</v>
      </c>
    </row>
    <row r="26" spans="2:19">
      <c r="E26" s="22"/>
      <c r="L26" s="22"/>
      <c r="R26" s="22"/>
    </row>
    <row r="27" spans="2:19">
      <c r="B27" s="1" t="s">
        <v>26</v>
      </c>
      <c r="C27" s="9">
        <v>0.25</v>
      </c>
      <c r="D27" s="24">
        <v>0.35</v>
      </c>
      <c r="E27" s="22"/>
      <c r="I27" s="23" t="s">
        <v>27</v>
      </c>
      <c r="J27" s="9">
        <v>0.25</v>
      </c>
      <c r="K27" s="25">
        <v>1.5</v>
      </c>
      <c r="L27" s="22"/>
      <c r="O27" s="23" t="s">
        <v>27</v>
      </c>
      <c r="P27" s="9">
        <v>0.25</v>
      </c>
      <c r="Q27" s="25">
        <f>+K27</f>
        <v>1.5</v>
      </c>
      <c r="R27" s="22"/>
    </row>
    <row r="28" spans="2:19" ht="15.95">
      <c r="B28" s="1" t="s">
        <v>28</v>
      </c>
      <c r="C28" s="26">
        <v>6.4</v>
      </c>
      <c r="D28" s="26">
        <v>6.4</v>
      </c>
      <c r="E28" s="22"/>
      <c r="I28" s="1" t="s">
        <v>28</v>
      </c>
      <c r="J28" s="26">
        <v>6.4</v>
      </c>
      <c r="K28" s="26">
        <v>6.4</v>
      </c>
      <c r="L28" s="22"/>
      <c r="O28" s="1" t="s">
        <v>28</v>
      </c>
      <c r="P28" s="26">
        <v>6.4</v>
      </c>
      <c r="Q28" s="26">
        <v>6.4</v>
      </c>
      <c r="R28" s="22"/>
    </row>
    <row r="29" spans="2:19">
      <c r="B29" s="19" t="s">
        <v>29</v>
      </c>
      <c r="C29" s="21">
        <f>+C28*C27*C15</f>
        <v>2400</v>
      </c>
      <c r="D29" s="21">
        <f>+D28*D27*D15</f>
        <v>3359.9999999999995</v>
      </c>
      <c r="E29" s="21">
        <f>+C29-D29</f>
        <v>-959.99999999999955</v>
      </c>
      <c r="I29" s="19" t="s">
        <v>29</v>
      </c>
      <c r="J29" s="21">
        <f>+J28*J27*J15</f>
        <v>3200</v>
      </c>
      <c r="K29" s="21">
        <f>+K28*K27*K15</f>
        <v>19200.000000000004</v>
      </c>
      <c r="L29" s="21">
        <f>+J29-K29</f>
        <v>-16000.000000000004</v>
      </c>
      <c r="O29" s="19" t="s">
        <v>29</v>
      </c>
      <c r="P29" s="21">
        <f>+P28*P27*P15</f>
        <v>3200</v>
      </c>
      <c r="Q29" s="21">
        <f>+Q28*Q27*Q15</f>
        <v>19200.000000000004</v>
      </c>
      <c r="R29" s="21">
        <f>+P29-Q29</f>
        <v>-16000.000000000004</v>
      </c>
    </row>
    <row r="31" spans="2:19" ht="15.95">
      <c r="B31" s="4" t="s">
        <v>2</v>
      </c>
      <c r="C31" s="4"/>
      <c r="D31" s="4"/>
      <c r="E31" s="5">
        <f>+E29+E25+E21</f>
        <v>-15714.374999999993</v>
      </c>
      <c r="F31" s="6" t="s">
        <v>3</v>
      </c>
      <c r="I31" s="4" t="s">
        <v>2</v>
      </c>
      <c r="J31" s="4"/>
      <c r="K31" s="4"/>
      <c r="L31" s="5">
        <f>+L29+L25+L21</f>
        <v>-22555</v>
      </c>
      <c r="M31" s="6" t="s">
        <v>3</v>
      </c>
      <c r="O31" s="4" t="s">
        <v>2</v>
      </c>
      <c r="P31" s="4"/>
      <c r="Q31" s="4"/>
      <c r="R31" s="5">
        <f>+R29+R25+R21</f>
        <v>-23853.611111111117</v>
      </c>
      <c r="S31" s="6" t="s">
        <v>3</v>
      </c>
    </row>
    <row r="32" spans="2:19" ht="15.95">
      <c r="B32" s="1" t="s">
        <v>30</v>
      </c>
      <c r="E32" s="13">
        <f>+E31/D15/200</f>
        <v>-5.2381249999999976E-2</v>
      </c>
      <c r="I32" s="1" t="s">
        <v>30</v>
      </c>
      <c r="L32" s="13">
        <f>+L31/K15/200</f>
        <v>-5.63875E-2</v>
      </c>
      <c r="O32" s="1" t="s">
        <v>30</v>
      </c>
      <c r="R32" s="13">
        <f>+R31/Q15/200</f>
        <v>-5.9634027777777793E-2</v>
      </c>
    </row>
    <row r="33" spans="2:18" ht="15.95">
      <c r="B33" s="1" t="s">
        <v>31</v>
      </c>
      <c r="E33" s="13">
        <f>+E31/C15</f>
        <v>-10.476249999999995</v>
      </c>
      <c r="I33" s="1" t="s">
        <v>31</v>
      </c>
      <c r="L33" s="13">
        <f>+L31/J15</f>
        <v>-11.2775</v>
      </c>
      <c r="O33" s="1" t="s">
        <v>31</v>
      </c>
      <c r="R33" s="13">
        <f>+R31/P15</f>
        <v>-11.926805555555559</v>
      </c>
    </row>
    <row r="35" spans="2:18">
      <c r="C35" s="2" t="s">
        <v>0</v>
      </c>
      <c r="D35" s="2" t="s">
        <v>6</v>
      </c>
      <c r="J35" s="2" t="s">
        <v>0</v>
      </c>
      <c r="K35" s="3" t="str">
        <f>+K8</f>
        <v>CLASS 8 machines</v>
      </c>
      <c r="P35" s="2" t="s">
        <v>0</v>
      </c>
      <c r="Q35" s="3" t="str">
        <f>+K35</f>
        <v>CLASS 8 machines</v>
      </c>
    </row>
    <row r="36" spans="2:18">
      <c r="B36" s="1" t="s">
        <v>32</v>
      </c>
      <c r="C36" s="9">
        <v>510</v>
      </c>
      <c r="D36" s="9">
        <v>330</v>
      </c>
      <c r="I36" s="1" t="s">
        <v>32</v>
      </c>
      <c r="J36" s="9">
        <v>510</v>
      </c>
      <c r="K36" s="18">
        <v>400</v>
      </c>
      <c r="O36" s="1" t="s">
        <v>32</v>
      </c>
      <c r="P36" s="9">
        <v>510</v>
      </c>
      <c r="Q36" s="18">
        <f>+K36</f>
        <v>400</v>
      </c>
    </row>
    <row r="37" spans="2:18">
      <c r="B37" s="1" t="s">
        <v>33</v>
      </c>
      <c r="C37" s="9">
        <v>5.0999999999999996</v>
      </c>
      <c r="D37" s="24">
        <v>2.8</v>
      </c>
      <c r="I37" s="1" t="s">
        <v>33</v>
      </c>
      <c r="J37" s="9">
        <v>5.0999999999999996</v>
      </c>
      <c r="K37" s="24">
        <v>3.8</v>
      </c>
      <c r="O37" s="1" t="s">
        <v>33</v>
      </c>
      <c r="P37" s="9">
        <v>5.0999999999999996</v>
      </c>
      <c r="Q37" s="24">
        <f>+K37</f>
        <v>3.8</v>
      </c>
    </row>
    <row r="38" spans="2:18">
      <c r="B38" s="1" t="s">
        <v>34</v>
      </c>
      <c r="C38" s="1">
        <f>+C15</f>
        <v>1500</v>
      </c>
      <c r="D38" s="1">
        <f>+C38</f>
        <v>1500</v>
      </c>
      <c r="I38" s="1" t="s">
        <v>34</v>
      </c>
      <c r="J38" s="1">
        <f>+J15</f>
        <v>2000</v>
      </c>
      <c r="K38" s="1">
        <f>+J38</f>
        <v>2000</v>
      </c>
      <c r="O38" s="1" t="s">
        <v>34</v>
      </c>
      <c r="P38" s="1">
        <f>+P15</f>
        <v>2000</v>
      </c>
      <c r="Q38" s="1">
        <f>+P38</f>
        <v>2000</v>
      </c>
    </row>
    <row r="39" spans="2:18">
      <c r="B39" s="1" t="s">
        <v>11</v>
      </c>
      <c r="C39" s="27" t="s">
        <v>12</v>
      </c>
      <c r="D39" s="27" t="s">
        <v>12</v>
      </c>
      <c r="I39" s="1" t="s">
        <v>11</v>
      </c>
      <c r="J39" s="27" t="s">
        <v>12</v>
      </c>
      <c r="K39" s="27" t="s">
        <v>12</v>
      </c>
      <c r="O39" s="1" t="s">
        <v>11</v>
      </c>
      <c r="P39" s="27" t="s">
        <v>35</v>
      </c>
      <c r="Q39" s="27" t="s">
        <v>35</v>
      </c>
    </row>
    <row r="40" spans="2:18">
      <c r="B40" s="1" t="s">
        <v>36</v>
      </c>
      <c r="C40" s="22">
        <f>+C13</f>
        <v>250</v>
      </c>
      <c r="D40" s="22">
        <f>+C40</f>
        <v>250</v>
      </c>
      <c r="I40" s="1" t="s">
        <v>36</v>
      </c>
      <c r="J40" s="22">
        <f>+J13</f>
        <v>250</v>
      </c>
      <c r="K40" s="22">
        <f>+J40</f>
        <v>250</v>
      </c>
      <c r="O40" s="1" t="s">
        <v>36</v>
      </c>
      <c r="P40" s="22">
        <f>+P13</f>
        <v>90</v>
      </c>
      <c r="Q40" s="22">
        <f>+P40</f>
        <v>90</v>
      </c>
    </row>
    <row r="41" spans="2:18" ht="15.95">
      <c r="B41" s="1" t="s">
        <v>37</v>
      </c>
      <c r="C41" s="28">
        <f>+C40*C38</f>
        <v>375000</v>
      </c>
      <c r="D41" s="28">
        <f>+D40*D38</f>
        <v>375000</v>
      </c>
      <c r="I41" s="1" t="s">
        <v>37</v>
      </c>
      <c r="J41" s="28">
        <f>+J40*J38</f>
        <v>500000</v>
      </c>
      <c r="K41" s="28">
        <f>+K40*K38</f>
        <v>500000</v>
      </c>
      <c r="O41" s="1" t="s">
        <v>37</v>
      </c>
      <c r="P41" s="28">
        <f>+P40*P38</f>
        <v>180000</v>
      </c>
      <c r="Q41" s="28">
        <f>+Q40*Q38</f>
        <v>180000</v>
      </c>
    </row>
    <row r="42" spans="2:18" ht="15.95">
      <c r="B42" s="1" t="s">
        <v>38</v>
      </c>
      <c r="C42" s="28">
        <f>+C41/C36</f>
        <v>735.29411764705878</v>
      </c>
      <c r="D42" s="28">
        <f>+D41/D36</f>
        <v>1136.3636363636363</v>
      </c>
      <c r="I42" s="1" t="s">
        <v>38</v>
      </c>
      <c r="J42" s="28">
        <f>+J41/J36</f>
        <v>980.39215686274508</v>
      </c>
      <c r="K42" s="28">
        <f>+K41/K36</f>
        <v>1250</v>
      </c>
      <c r="O42" s="1" t="s">
        <v>38</v>
      </c>
      <c r="P42" s="28">
        <f>+P41/P36</f>
        <v>352.94117647058823</v>
      </c>
      <c r="Q42" s="28">
        <f>+Q41/Q36</f>
        <v>450</v>
      </c>
    </row>
    <row r="43" spans="2:18" ht="15.95">
      <c r="B43" s="1" t="s">
        <v>39</v>
      </c>
      <c r="C43" s="13">
        <f>+C36/C37</f>
        <v>100</v>
      </c>
      <c r="D43" s="13">
        <f>+D36/D37</f>
        <v>117.85714285714286</v>
      </c>
      <c r="I43" s="1" t="s">
        <v>39</v>
      </c>
      <c r="J43" s="13">
        <f>+J36/J37</f>
        <v>100</v>
      </c>
      <c r="K43" s="13">
        <f>+K36/K37</f>
        <v>105.26315789473685</v>
      </c>
      <c r="O43" s="1" t="s">
        <v>39</v>
      </c>
      <c r="P43" s="13">
        <f>+P36/P37</f>
        <v>100</v>
      </c>
      <c r="Q43" s="13">
        <f>+Q36/Q37</f>
        <v>105.26315789473685</v>
      </c>
    </row>
    <row r="44" spans="2:18" ht="15.95">
      <c r="B44" s="4" t="s">
        <v>40</v>
      </c>
      <c r="C44" s="29">
        <f>+C43*C42/60/60</f>
        <v>20.424836601307184</v>
      </c>
      <c r="D44" s="29">
        <f>+D43*D42/60/60</f>
        <v>37.202380952380949</v>
      </c>
      <c r="E44" s="29">
        <f>+C44-D44</f>
        <v>-16.777544351073765</v>
      </c>
      <c r="I44" s="4" t="s">
        <v>40</v>
      </c>
      <c r="J44" s="29">
        <f>+J43*J42/60/60</f>
        <v>27.233115468409586</v>
      </c>
      <c r="K44" s="29">
        <f>+K43*K42/60/60</f>
        <v>36.549707602339183</v>
      </c>
      <c r="L44" s="29">
        <f>+J44-K44</f>
        <v>-9.3165921339295963</v>
      </c>
      <c r="O44" s="4" t="s">
        <v>40</v>
      </c>
      <c r="P44" s="29">
        <f>+P43*P42/60/60</f>
        <v>9.8039215686274517</v>
      </c>
      <c r="Q44" s="29">
        <f>+Q43*Q42/60/60</f>
        <v>13.157894736842106</v>
      </c>
      <c r="R44" s="29">
        <f>+P44-Q44</f>
        <v>-3.3539731682146545</v>
      </c>
    </row>
    <row r="45" spans="2:18" ht="15.95">
      <c r="B45" s="4" t="s">
        <v>5</v>
      </c>
      <c r="C45" s="5">
        <f>+C44/8</f>
        <v>2.5531045751633981</v>
      </c>
      <c r="D45" s="5">
        <f>+D44/8</f>
        <v>4.6502976190476186</v>
      </c>
      <c r="E45" s="5">
        <f>+ROUND((C45-D45),0)</f>
        <v>-2</v>
      </c>
      <c r="I45" s="4" t="s">
        <v>5</v>
      </c>
      <c r="J45" s="5">
        <f>+J44/8</f>
        <v>3.4041394335511983</v>
      </c>
      <c r="K45" s="5">
        <f>+K44/8</f>
        <v>4.5687134502923978</v>
      </c>
      <c r="L45" s="5">
        <f>+ROUND((J45-K45),0)</f>
        <v>-1</v>
      </c>
      <c r="O45" s="4" t="s">
        <v>5</v>
      </c>
      <c r="P45" s="5">
        <f>+P44/8</f>
        <v>1.2254901960784315</v>
      </c>
      <c r="Q45" s="5">
        <f>+Q44/8</f>
        <v>1.6447368421052633</v>
      </c>
      <c r="R45" s="5">
        <f>+ROUND((P45-Q45),0)</f>
        <v>0</v>
      </c>
    </row>
    <row r="47" spans="2:18">
      <c r="B47" s="6" t="s">
        <v>4</v>
      </c>
      <c r="C47" s="7">
        <f>+C16+C44</f>
        <v>94.085550887021498</v>
      </c>
      <c r="D47" s="7">
        <f>+D16+D44</f>
        <v>119.70238095238093</v>
      </c>
      <c r="E47" s="8">
        <f>+ROUND((C47-D47),0)</f>
        <v>-26</v>
      </c>
      <c r="I47" s="6" t="s">
        <v>4</v>
      </c>
      <c r="J47" s="7">
        <f>+J16+J44</f>
        <v>92.709305944600061</v>
      </c>
      <c r="K47" s="7">
        <f>+K16+K44</f>
        <v>109.88304093567251</v>
      </c>
      <c r="L47" s="8">
        <f>+ROUND((J47-K47),0)</f>
        <v>-17</v>
      </c>
      <c r="O47" s="6" t="s">
        <v>4</v>
      </c>
      <c r="P47" s="7">
        <f>+P16+P44</f>
        <v>86.192810457516345</v>
      </c>
      <c r="Q47" s="7">
        <f>+Q16+Q44</f>
        <v>104.82456140350878</v>
      </c>
      <c r="R47" s="8">
        <f>+ROUND((P47-Q47),0)</f>
        <v>-19</v>
      </c>
    </row>
    <row r="48" spans="2:18">
      <c r="B48" s="6" t="s">
        <v>5</v>
      </c>
      <c r="C48" s="8">
        <f>+C47/8</f>
        <v>11.760693860877687</v>
      </c>
      <c r="D48" s="8">
        <f>+D47/8</f>
        <v>14.962797619047617</v>
      </c>
      <c r="E48" s="8">
        <f>+ROUND((C48-D48),0)</f>
        <v>-3</v>
      </c>
      <c r="I48" s="6" t="s">
        <v>5</v>
      </c>
      <c r="J48" s="8">
        <f>+J47/8</f>
        <v>11.588663243075008</v>
      </c>
      <c r="K48" s="8">
        <f>+K47/8</f>
        <v>13.735380116959064</v>
      </c>
      <c r="L48" s="8">
        <f>+ROUND((J48-K48),0)</f>
        <v>-2</v>
      </c>
      <c r="O48" s="6" t="s">
        <v>5</v>
      </c>
      <c r="P48" s="8">
        <f>+P47/8</f>
        <v>10.774101307189543</v>
      </c>
      <c r="Q48" s="8">
        <f>+Q47/8</f>
        <v>13.103070175438598</v>
      </c>
      <c r="R48" s="8">
        <f>+ROUND((P48-Q48),0)</f>
        <v>-2</v>
      </c>
    </row>
    <row r="50" spans="4:17" ht="15.95">
      <c r="D50" s="30"/>
      <c r="K50" s="30"/>
      <c r="Q50" s="30"/>
    </row>
    <row r="51" spans="4:17" ht="15.95">
      <c r="D51" s="30"/>
      <c r="I51" s="11" t="s">
        <v>41</v>
      </c>
      <c r="K51" s="30"/>
      <c r="Q51" s="30"/>
    </row>
    <row r="52" spans="4:17">
      <c r="I52" s="31" t="s">
        <v>42</v>
      </c>
    </row>
    <row r="53" spans="4:17">
      <c r="I53" s="1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5A8E90D4CDEF4FAFA59AC191775152" ma:contentTypeVersion="18" ma:contentTypeDescription="Create a new document." ma:contentTypeScope="" ma:versionID="e894cc063530e03d2f0974079af966cc">
  <xsd:schema xmlns:xsd="http://www.w3.org/2001/XMLSchema" xmlns:xs="http://www.w3.org/2001/XMLSchema" xmlns:p="http://schemas.microsoft.com/office/2006/metadata/properties" xmlns:ns2="307927bc-5d0c-4e07-aef8-d792dffc5f20" xmlns:ns3="a894bd06-b9fd-413f-88a4-350a93306c21" targetNamespace="http://schemas.microsoft.com/office/2006/metadata/properties" ma:root="true" ma:fieldsID="57ca554cc07a3c32f67f11084ddaf7eb" ns2:_="" ns3:_="">
    <xsd:import namespace="307927bc-5d0c-4e07-aef8-d792dffc5f20"/>
    <xsd:import namespace="a894bd06-b9fd-413f-88a4-350a93306c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927bc-5d0c-4e07-aef8-d792dffc5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830c54c-6e00-407e-ab0a-59bb087261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4bd06-b9fd-413f-88a4-350a93306c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5d95e60-be58-4e9f-a456-62e2fed2b633}" ma:internalName="TaxCatchAll" ma:showField="CatchAllData" ma:web="a894bd06-b9fd-413f-88a4-350a93306c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7927bc-5d0c-4e07-aef8-d792dffc5f20">
      <Terms xmlns="http://schemas.microsoft.com/office/infopath/2007/PartnerControls"/>
    </lcf76f155ced4ddcb4097134ff3c332f>
    <TaxCatchAll xmlns="a894bd06-b9fd-413f-88a4-350a93306c21" xsi:nil="true"/>
  </documentManagement>
</p:properties>
</file>

<file path=customXml/itemProps1.xml><?xml version="1.0" encoding="utf-8"?>
<ds:datastoreItem xmlns:ds="http://schemas.openxmlformats.org/officeDocument/2006/customXml" ds:itemID="{3FD1371F-DDFF-4B86-AAFE-3D03D6685C87}"/>
</file>

<file path=customXml/itemProps2.xml><?xml version="1.0" encoding="utf-8"?>
<ds:datastoreItem xmlns:ds="http://schemas.openxmlformats.org/officeDocument/2006/customXml" ds:itemID="{A7BC7EDE-2954-48EF-8EDA-2284166D6050}"/>
</file>

<file path=customXml/itemProps3.xml><?xml version="1.0" encoding="utf-8"?>
<ds:datastoreItem xmlns:ds="http://schemas.openxmlformats.org/officeDocument/2006/customXml" ds:itemID="{215571D0-D45A-4026-80CB-520202E0F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2023-08-24T16:55:20Z</dcterms:created>
  <dcterms:modified xsi:type="dcterms:W3CDTF">2023-09-13T20:16:09Z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0x0101003B5A8E90D4CDEF4FAFA59AC191775152</vt:lpwstr>
  </property>
</Properties>
</file>